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4220" windowHeight="8835"/>
  </bookViews>
  <sheets>
    <sheet name="Hypotheek" sheetId="1" r:id="rId1"/>
    <sheet name="Tabellen" sheetId="3" state="hidden" r:id="rId2"/>
  </sheets>
  <calcPr calcId="125725"/>
</workbook>
</file>

<file path=xl/calcChain.xml><?xml version="1.0" encoding="utf-8"?>
<calcChain xmlns="http://schemas.openxmlformats.org/spreadsheetml/2006/main">
  <c r="G22" i="1"/>
  <c r="A22"/>
  <c r="B7"/>
  <c r="E7"/>
  <c r="E9" s="1"/>
  <c r="J3"/>
  <c r="J31" s="1"/>
  <c r="K12"/>
  <c r="K17"/>
  <c r="K8"/>
  <c r="K6"/>
  <c r="K7" s="1"/>
  <c r="H8"/>
  <c r="H6"/>
  <c r="H7" s="1"/>
  <c r="B11" l="1"/>
  <c r="B12" s="1"/>
  <c r="H12" s="1"/>
  <c r="H14" s="1"/>
  <c r="H15" s="1"/>
  <c r="H18" s="1"/>
  <c r="E13"/>
  <c r="B9"/>
  <c r="K9"/>
  <c r="H9"/>
  <c r="B14" l="1"/>
  <c r="B15" s="1"/>
  <c r="B18" s="1"/>
  <c r="B20" s="1"/>
  <c r="E14"/>
  <c r="E15" s="1"/>
  <c r="E18" s="1"/>
  <c r="E20" s="1"/>
  <c r="K13"/>
  <c r="K14" s="1"/>
  <c r="K15" s="1"/>
  <c r="K18" s="1"/>
  <c r="K20" s="1"/>
  <c r="H20"/>
  <c r="E22" l="1"/>
  <c r="K22"/>
  <c r="K27" l="1"/>
  <c r="H29" s="1"/>
  <c r="E23"/>
  <c r="K23"/>
  <c r="K28" l="1"/>
</calcChain>
</file>

<file path=xl/sharedStrings.xml><?xml version="1.0" encoding="utf-8"?>
<sst xmlns="http://schemas.openxmlformats.org/spreadsheetml/2006/main" count="65" uniqueCount="42">
  <si>
    <t>Sparen</t>
  </si>
  <si>
    <t>WOZ</t>
  </si>
  <si>
    <t>WOZ%</t>
  </si>
  <si>
    <t>Vrijstelling</t>
  </si>
  <si>
    <t>Teruggave</t>
  </si>
  <si>
    <t>Teruggave%</t>
  </si>
  <si>
    <t>Grondslag</t>
  </si>
  <si>
    <t>Saldo</t>
  </si>
  <si>
    <t>Aflossen Hypotheek, to do or not to do?</t>
  </si>
  <si>
    <t>NETTO !!!</t>
  </si>
  <si>
    <t>Hypotheek</t>
  </si>
  <si>
    <t>Aflossen:</t>
  </si>
  <si>
    <t>Startbedrag</t>
  </si>
  <si>
    <t>Rekenbedrag</t>
  </si>
  <si>
    <t>Theor. Bijtelling</t>
  </si>
  <si>
    <t>Feitelijke Bijtelling</t>
  </si>
  <si>
    <t>Dat is per maand:</t>
  </si>
  <si>
    <t>Huidige situatie</t>
  </si>
  <si>
    <t>Situatie na aflossing hypotheek</t>
  </si>
  <si>
    <t>Het verschil per jaar is:</t>
  </si>
  <si>
    <t>Per maand is dat:</t>
  </si>
  <si>
    <t>Jaar</t>
  </si>
  <si>
    <t>Vrijstelling basis</t>
  </si>
  <si>
    <t>Vrijstelling totaal</t>
  </si>
  <si>
    <t>Fiscale waarden</t>
  </si>
  <si>
    <t>Spaarvrijstelling</t>
  </si>
  <si>
    <t>Alle bedragen en vrijstellingen volgens gegevens</t>
  </si>
  <si>
    <t>Feitelijke bijtelling</t>
  </si>
  <si>
    <t>Aantal Fiscaal partners</t>
  </si>
  <si>
    <t>Spaarrente%</t>
  </si>
  <si>
    <t>Hypotheekrente%</t>
  </si>
  <si>
    <t>Belasting% Box 3</t>
  </si>
  <si>
    <t>Belastingbedrag Box 3</t>
  </si>
  <si>
    <t>Spaarrente bedrag</t>
  </si>
  <si>
    <t>Teruggave bedrag</t>
  </si>
  <si>
    <t>Rente bedrag</t>
  </si>
  <si>
    <t>Vul de gegevens in de gele vakjes zelf in.</t>
  </si>
  <si>
    <t>Hypotheekbedrag</t>
  </si>
  <si>
    <t>Spaargeld</t>
  </si>
  <si>
    <t>Na aflossing</t>
  </si>
  <si>
    <t>(vul jaartal in)</t>
  </si>
  <si>
    <t>WOZ-waarde</t>
  </si>
</sst>
</file>

<file path=xl/styles.xml><?xml version="1.0" encoding="utf-8"?>
<styleSheet xmlns="http://schemas.openxmlformats.org/spreadsheetml/2006/main">
  <numFmts count="3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_ [$€-2]\ * #,##0.00_ ;_ [$€-2]\ * \-#,##0.00_ ;_ [$€-2]\ * &quot;-&quot;??_ ;_ @_ "/>
  </numFmts>
  <fonts count="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/>
    <xf numFmtId="10" fontId="0" fillId="0" borderId="0" xfId="1" applyNumberFormat="1" applyFont="1"/>
    <xf numFmtId="165" fontId="0" fillId="0" borderId="0" xfId="0" applyNumberFormat="1"/>
    <xf numFmtId="164" fontId="0" fillId="7" borderId="3" xfId="2" applyFont="1" applyFill="1" applyBorder="1" applyProtection="1">
      <protection locked="0"/>
    </xf>
    <xf numFmtId="10" fontId="0" fillId="7" borderId="3" xfId="1" applyNumberFormat="1" applyFont="1" applyFill="1" applyBorder="1" applyProtection="1">
      <protection locked="0"/>
    </xf>
    <xf numFmtId="1" fontId="0" fillId="7" borderId="3" xfId="0" applyNumberFormat="1" applyFill="1" applyBorder="1" applyProtection="1">
      <protection locked="0"/>
    </xf>
    <xf numFmtId="9" fontId="0" fillId="7" borderId="3" xfId="1" applyFont="1" applyFill="1" applyBorder="1" applyProtection="1">
      <protection locked="0"/>
    </xf>
    <xf numFmtId="164" fontId="0" fillId="7" borderId="5" xfId="2" applyFont="1" applyFill="1" applyBorder="1" applyProtection="1">
      <protection locked="0"/>
    </xf>
    <xf numFmtId="10" fontId="0" fillId="5" borderId="14" xfId="1" applyNumberFormat="1" applyFont="1" applyFill="1" applyBorder="1" applyProtection="1">
      <protection hidden="1"/>
    </xf>
    <xf numFmtId="164" fontId="0" fillId="0" borderId="6" xfId="2" applyFont="1" applyBorder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3" xfId="0" applyBorder="1" applyProtection="1">
      <protection hidden="1"/>
    </xf>
    <xf numFmtId="0" fontId="4" fillId="0" borderId="1" xfId="0" applyFont="1" applyBorder="1" applyProtection="1">
      <protection hidden="1"/>
    </xf>
    <xf numFmtId="0" fontId="0" fillId="0" borderId="1" xfId="0" applyBorder="1" applyProtection="1">
      <protection hidden="1"/>
    </xf>
    <xf numFmtId="0" fontId="0" fillId="0" borderId="2" xfId="0" applyFill="1" applyBorder="1" applyProtection="1">
      <protection hidden="1"/>
    </xf>
    <xf numFmtId="0" fontId="4" fillId="0" borderId="2" xfId="0" applyFont="1" applyBorder="1" applyProtection="1">
      <protection hidden="1"/>
    </xf>
    <xf numFmtId="0" fontId="0" fillId="4" borderId="3" xfId="0" applyFill="1" applyBorder="1" applyProtection="1">
      <protection hidden="1"/>
    </xf>
    <xf numFmtId="0" fontId="0" fillId="0" borderId="4" xfId="0" applyBorder="1" applyProtection="1">
      <protection hidden="1"/>
    </xf>
    <xf numFmtId="0" fontId="0" fillId="0" borderId="6" xfId="0" applyBorder="1" applyProtection="1">
      <protection hidden="1"/>
    </xf>
    <xf numFmtId="164" fontId="0" fillId="6" borderId="6" xfId="2" applyFont="1" applyFill="1" applyBorder="1" applyProtection="1">
      <protection hidden="1"/>
    </xf>
    <xf numFmtId="164" fontId="0" fillId="6" borderId="7" xfId="2" applyFont="1" applyFill="1" applyBorder="1" applyProtection="1">
      <protection hidden="1"/>
    </xf>
    <xf numFmtId="164" fontId="0" fillId="0" borderId="6" xfId="2" applyFont="1" applyFill="1" applyBorder="1" applyProtection="1">
      <protection hidden="1"/>
    </xf>
    <xf numFmtId="0" fontId="0" fillId="0" borderId="7" xfId="0" applyBorder="1" applyProtection="1">
      <protection hidden="1"/>
    </xf>
    <xf numFmtId="164" fontId="0" fillId="0" borderId="7" xfId="2" applyFont="1" applyFill="1" applyBorder="1" applyProtection="1">
      <protection hidden="1"/>
    </xf>
    <xf numFmtId="0" fontId="1" fillId="0" borderId="4" xfId="0" applyFont="1" applyBorder="1" applyProtection="1">
      <protection hidden="1"/>
    </xf>
    <xf numFmtId="10" fontId="0" fillId="0" borderId="6" xfId="1" applyNumberFormat="1" applyFont="1" applyFill="1" applyBorder="1" applyProtection="1">
      <protection hidden="1"/>
    </xf>
    <xf numFmtId="0" fontId="1" fillId="0" borderId="7" xfId="0" applyFont="1" applyBorder="1" applyProtection="1">
      <protection hidden="1"/>
    </xf>
    <xf numFmtId="10" fontId="0" fillId="6" borderId="6" xfId="1" applyNumberFormat="1" applyFont="1" applyFill="1" applyBorder="1" applyProtection="1">
      <protection hidden="1"/>
    </xf>
    <xf numFmtId="10" fontId="0" fillId="6" borderId="7" xfId="1" applyNumberFormat="1" applyFont="1" applyFill="1" applyBorder="1" applyProtection="1">
      <protection hidden="1"/>
    </xf>
    <xf numFmtId="164" fontId="0" fillId="8" borderId="6" xfId="2" applyFont="1" applyFill="1" applyBorder="1" applyProtection="1">
      <protection hidden="1"/>
    </xf>
    <xf numFmtId="164" fontId="0" fillId="3" borderId="7" xfId="2" applyFont="1" applyFill="1" applyBorder="1" applyProtection="1">
      <protection hidden="1"/>
    </xf>
    <xf numFmtId="164" fontId="0" fillId="2" borderId="6" xfId="2" applyFont="1" applyFill="1" applyBorder="1" applyProtection="1">
      <protection hidden="1"/>
    </xf>
    <xf numFmtId="0" fontId="0" fillId="0" borderId="6" xfId="0" applyFill="1" applyBorder="1" applyProtection="1">
      <protection hidden="1"/>
    </xf>
    <xf numFmtId="0" fontId="0" fillId="0" borderId="4" xfId="0" applyFill="1" applyBorder="1" applyProtection="1">
      <protection hidden="1"/>
    </xf>
    <xf numFmtId="10" fontId="0" fillId="5" borderId="6" xfId="1" applyNumberFormat="1" applyFont="1" applyFill="1" applyBorder="1" applyProtection="1">
      <protection hidden="1"/>
    </xf>
    <xf numFmtId="9" fontId="0" fillId="6" borderId="7" xfId="1" applyFont="1" applyFill="1" applyBorder="1" applyProtection="1">
      <protection hidden="1"/>
    </xf>
    <xf numFmtId="164" fontId="0" fillId="3" borderId="6" xfId="2" applyFont="1" applyFill="1" applyBorder="1" applyProtection="1">
      <protection hidden="1"/>
    </xf>
    <xf numFmtId="164" fontId="0" fillId="8" borderId="7" xfId="2" applyFont="1" applyFill="1" applyBorder="1" applyProtection="1">
      <protection hidden="1"/>
    </xf>
    <xf numFmtId="164" fontId="0" fillId="2" borderId="7" xfId="2" applyFont="1" applyFill="1" applyBorder="1" applyProtection="1">
      <protection hidden="1"/>
    </xf>
    <xf numFmtId="164" fontId="0" fillId="8" borderId="3" xfId="0" applyNumberFormat="1" applyFill="1" applyBorder="1" applyProtection="1">
      <protection hidden="1"/>
    </xf>
    <xf numFmtId="164" fontId="0" fillId="0" borderId="6" xfId="0" applyNumberFormat="1" applyFill="1" applyBorder="1" applyProtection="1">
      <protection hidden="1"/>
    </xf>
    <xf numFmtId="164" fontId="0" fillId="9" borderId="3" xfId="0" applyNumberFormat="1" applyFill="1" applyBorder="1" applyProtection="1">
      <protection hidden="1"/>
    </xf>
    <xf numFmtId="164" fontId="0" fillId="2" borderId="6" xfId="0" applyNumberFormat="1" applyFill="1" applyBorder="1" applyProtection="1">
      <protection hidden="1"/>
    </xf>
    <xf numFmtId="164" fontId="0" fillId="3" borderId="7" xfId="0" applyNumberFormat="1" applyFill="1" applyBorder="1" applyProtection="1"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3" xfId="0" applyFill="1" applyBorder="1" applyProtection="1">
      <protection hidden="1"/>
    </xf>
    <xf numFmtId="0" fontId="0" fillId="0" borderId="10" xfId="0" applyBorder="1" applyProtection="1">
      <protection hidden="1"/>
    </xf>
    <xf numFmtId="164" fontId="0" fillId="0" borderId="10" xfId="0" applyNumberFormat="1" applyFill="1" applyBorder="1" applyProtection="1">
      <protection hidden="1"/>
    </xf>
    <xf numFmtId="0" fontId="0" fillId="0" borderId="8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11" xfId="0" applyFill="1" applyBorder="1" applyProtection="1">
      <protection hidden="1"/>
    </xf>
    <xf numFmtId="0" fontId="0" fillId="0" borderId="9" xfId="0" applyBorder="1" applyProtection="1">
      <protection hidden="1"/>
    </xf>
    <xf numFmtId="164" fontId="0" fillId="0" borderId="9" xfId="0" applyNumberFormat="1" applyFill="1" applyBorder="1" applyProtection="1">
      <protection hidden="1"/>
    </xf>
    <xf numFmtId="0" fontId="2" fillId="0" borderId="0" xfId="0" applyFont="1" applyProtection="1">
      <protection hidden="1"/>
    </xf>
    <xf numFmtId="0" fontId="3" fillId="0" borderId="12" xfId="0" applyFont="1" applyBorder="1" applyProtection="1">
      <protection hidden="1"/>
    </xf>
    <xf numFmtId="0" fontId="3" fillId="0" borderId="13" xfId="0" applyFont="1" applyBorder="1" applyProtection="1">
      <protection hidden="1"/>
    </xf>
    <xf numFmtId="44" fontId="3" fillId="0" borderId="14" xfId="0" applyNumberFormat="1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3" fillId="0" borderId="0" xfId="0" applyFont="1" applyBorder="1" applyProtection="1">
      <protection hidden="1"/>
    </xf>
    <xf numFmtId="44" fontId="3" fillId="0" borderId="5" xfId="0" applyNumberFormat="1" applyFont="1" applyBorder="1" applyProtection="1">
      <protection hidden="1"/>
    </xf>
    <xf numFmtId="0" fontId="3" fillId="0" borderId="11" xfId="0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1" fillId="7" borderId="1" xfId="0" applyFont="1" applyFill="1" applyBorder="1" applyProtection="1">
      <protection hidden="1"/>
    </xf>
    <xf numFmtId="0" fontId="0" fillId="7" borderId="2" xfId="0" applyFill="1" applyBorder="1" applyProtection="1">
      <protection hidden="1"/>
    </xf>
    <xf numFmtId="0" fontId="3" fillId="7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hidden="1"/>
    </xf>
  </cellXfs>
  <cellStyles count="3">
    <cellStyle name="Procent" xfId="1" builtinId="5"/>
    <cellStyle name="Standaard" xfId="0" builtinId="0"/>
    <cellStyle name="Valuta" xfId="2" builtinId="4"/>
  </cellStyles>
  <dxfs count="3"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mruColors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workbookViewId="0">
      <selection activeCell="A25" sqref="A25"/>
    </sheetView>
  </sheetViews>
  <sheetFormatPr defaultRowHeight="12.75"/>
  <cols>
    <col min="1" max="1" width="24.28515625" customWidth="1"/>
    <col min="2" max="2" width="14.7109375" customWidth="1"/>
    <col min="3" max="3" width="4.5703125" customWidth="1"/>
    <col min="4" max="4" width="15.7109375" customWidth="1"/>
    <col min="5" max="5" width="15.140625" customWidth="1"/>
    <col min="6" max="6" width="12.85546875" bestFit="1" customWidth="1"/>
    <col min="7" max="7" width="20.28515625" customWidth="1"/>
    <col min="8" max="8" width="14.7109375" customWidth="1"/>
    <col min="10" max="10" width="15.7109375" customWidth="1"/>
    <col min="11" max="11" width="16" customWidth="1"/>
  </cols>
  <sheetData>
    <row r="1" spans="1:11">
      <c r="A1" t="s">
        <v>8</v>
      </c>
    </row>
    <row r="2" spans="1:11" ht="13.5" thickBot="1"/>
    <row r="3" spans="1:11" s="1" customFormat="1" ht="26.25" customHeight="1" thickBot="1">
      <c r="A3" s="12" t="s">
        <v>17</v>
      </c>
      <c r="B3" s="70">
        <v>2012</v>
      </c>
      <c r="C3" s="12"/>
      <c r="D3" s="12" t="s">
        <v>40</v>
      </c>
      <c r="E3" s="12"/>
      <c r="F3" s="12"/>
      <c r="G3" s="12" t="s">
        <v>18</v>
      </c>
      <c r="H3" s="12"/>
      <c r="I3" s="12"/>
      <c r="J3" s="71">
        <f>B3</f>
        <v>2012</v>
      </c>
      <c r="K3" s="12"/>
    </row>
    <row r="4" spans="1:11" ht="13.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3.5" thickBot="1">
      <c r="A5" s="14"/>
      <c r="B5" s="15" t="s">
        <v>0</v>
      </c>
      <c r="C5" s="16"/>
      <c r="D5" s="17"/>
      <c r="E5" s="18" t="s">
        <v>10</v>
      </c>
      <c r="F5" s="13"/>
      <c r="G5" s="14"/>
      <c r="H5" s="15" t="s">
        <v>0</v>
      </c>
      <c r="I5" s="16"/>
      <c r="J5" s="19" t="s">
        <v>11</v>
      </c>
      <c r="K5" s="18" t="s">
        <v>10</v>
      </c>
    </row>
    <row r="6" spans="1:11" ht="13.5" thickBot="1">
      <c r="A6" s="27" t="s">
        <v>38</v>
      </c>
      <c r="B6" s="5">
        <v>100000</v>
      </c>
      <c r="C6" s="21"/>
      <c r="D6" s="29" t="s">
        <v>37</v>
      </c>
      <c r="E6" s="5">
        <v>100000</v>
      </c>
      <c r="F6" s="13"/>
      <c r="G6" s="20" t="s">
        <v>12</v>
      </c>
      <c r="H6" s="22">
        <f>B6</f>
        <v>100000</v>
      </c>
      <c r="I6" s="21"/>
      <c r="J6" s="9">
        <v>100000</v>
      </c>
      <c r="K6" s="23">
        <f>E6</f>
        <v>100000</v>
      </c>
    </row>
    <row r="7" spans="1:11" ht="13.5" thickBot="1">
      <c r="A7" s="20" t="s">
        <v>13</v>
      </c>
      <c r="B7" s="24">
        <f>B6</f>
        <v>100000</v>
      </c>
      <c r="C7" s="24"/>
      <c r="D7" s="25"/>
      <c r="E7" s="26">
        <f>E6</f>
        <v>100000</v>
      </c>
      <c r="F7" s="13"/>
      <c r="G7" s="27" t="s">
        <v>39</v>
      </c>
      <c r="H7" s="24">
        <f>H6-J6</f>
        <v>0</v>
      </c>
      <c r="I7" s="24"/>
      <c r="J7" s="29" t="s">
        <v>39</v>
      </c>
      <c r="K7" s="26">
        <f>K6-J6</f>
        <v>0</v>
      </c>
    </row>
    <row r="8" spans="1:11" ht="13.5" thickBot="1">
      <c r="A8" s="27" t="s">
        <v>29</v>
      </c>
      <c r="B8" s="6">
        <v>0.02</v>
      </c>
      <c r="C8" s="28"/>
      <c r="D8" s="29" t="s">
        <v>30</v>
      </c>
      <c r="E8" s="6">
        <v>0.04</v>
      </c>
      <c r="F8" s="13"/>
      <c r="G8" s="27" t="s">
        <v>29</v>
      </c>
      <c r="H8" s="30">
        <f>B8</f>
        <v>0.02</v>
      </c>
      <c r="I8" s="28"/>
      <c r="J8" s="29" t="s">
        <v>30</v>
      </c>
      <c r="K8" s="31">
        <f>E8</f>
        <v>0.04</v>
      </c>
    </row>
    <row r="9" spans="1:11" ht="13.5" thickBot="1">
      <c r="A9" s="27" t="s">
        <v>33</v>
      </c>
      <c r="B9" s="32">
        <f>B7*B8</f>
        <v>2000</v>
      </c>
      <c r="C9" s="24"/>
      <c r="D9" s="29" t="s">
        <v>35</v>
      </c>
      <c r="E9" s="33">
        <f>E7*E8</f>
        <v>4000</v>
      </c>
      <c r="F9" s="13"/>
      <c r="G9" s="27" t="s">
        <v>33</v>
      </c>
      <c r="H9" s="34">
        <f>H7*H8</f>
        <v>0</v>
      </c>
      <c r="I9" s="24"/>
      <c r="J9" s="29" t="s">
        <v>35</v>
      </c>
      <c r="K9" s="33">
        <f>K7*K8</f>
        <v>0</v>
      </c>
    </row>
    <row r="10" spans="1:11" ht="13.5" thickBot="1">
      <c r="A10" s="27" t="s">
        <v>28</v>
      </c>
      <c r="B10" s="7">
        <v>1</v>
      </c>
      <c r="C10" s="35"/>
      <c r="D10" s="25"/>
      <c r="E10" s="25"/>
      <c r="F10" s="13"/>
      <c r="G10" s="20"/>
      <c r="H10" s="21"/>
      <c r="I10" s="35"/>
      <c r="J10" s="25"/>
      <c r="K10" s="25"/>
    </row>
    <row r="11" spans="1:11" ht="13.5" thickBot="1">
      <c r="A11" s="36" t="s">
        <v>22</v>
      </c>
      <c r="B11" s="11">
        <f>VLOOKUP(B3,Tabellen!$A$3:$C$8,2)</f>
        <v>21139</v>
      </c>
      <c r="C11" s="35"/>
      <c r="D11" s="25"/>
      <c r="E11" s="25"/>
      <c r="F11" s="13"/>
      <c r="G11" s="20"/>
      <c r="H11" s="21"/>
      <c r="I11" s="35"/>
      <c r="J11" s="25"/>
      <c r="K11" s="25"/>
    </row>
    <row r="12" spans="1:11" ht="13.5" thickBot="1">
      <c r="A12" s="20" t="s">
        <v>23</v>
      </c>
      <c r="B12" s="22">
        <f>B10*B11</f>
        <v>21139</v>
      </c>
      <c r="C12" s="24"/>
      <c r="D12" s="29" t="s">
        <v>41</v>
      </c>
      <c r="E12" s="5">
        <v>200000</v>
      </c>
      <c r="F12" s="13"/>
      <c r="G12" s="20" t="s">
        <v>3</v>
      </c>
      <c r="H12" s="22">
        <f>B12</f>
        <v>21139</v>
      </c>
      <c r="I12" s="24"/>
      <c r="J12" s="25" t="s">
        <v>1</v>
      </c>
      <c r="K12" s="23">
        <f>E12</f>
        <v>200000</v>
      </c>
    </row>
    <row r="13" spans="1:11">
      <c r="A13" s="20" t="s">
        <v>6</v>
      </c>
      <c r="B13" s="37">
        <v>0.04</v>
      </c>
      <c r="C13" s="28"/>
      <c r="D13" s="25" t="s">
        <v>2</v>
      </c>
      <c r="E13" s="10">
        <f>VLOOKUP(B3,Tabellen!$A$3:$C$8,3)</f>
        <v>6.0000000000000001E-3</v>
      </c>
      <c r="F13" s="13"/>
      <c r="G13" s="20" t="s">
        <v>6</v>
      </c>
      <c r="H13" s="37">
        <v>0.04</v>
      </c>
      <c r="I13" s="28"/>
      <c r="J13" s="25" t="s">
        <v>2</v>
      </c>
      <c r="K13" s="31">
        <f>E13</f>
        <v>6.0000000000000001E-3</v>
      </c>
    </row>
    <row r="14" spans="1:11">
      <c r="A14" s="20" t="s">
        <v>14</v>
      </c>
      <c r="B14" s="24">
        <f>IF(((B7-B12)*B13)&lt;0,0,((B7-B12)*B13))</f>
        <v>3154.44</v>
      </c>
      <c r="C14" s="24"/>
      <c r="D14" s="29" t="s">
        <v>14</v>
      </c>
      <c r="E14" s="26">
        <f>E13*E12</f>
        <v>1200</v>
      </c>
      <c r="F14" s="13"/>
      <c r="G14" s="20" t="s">
        <v>14</v>
      </c>
      <c r="H14" s="24">
        <f>IF(((H7-H12)*H13)&lt;0,0,((H7-H12)*H13))</f>
        <v>0</v>
      </c>
      <c r="I14" s="24"/>
      <c r="J14" s="29" t="s">
        <v>14</v>
      </c>
      <c r="K14" s="26">
        <f>K13*K12</f>
        <v>1200</v>
      </c>
    </row>
    <row r="15" spans="1:11">
      <c r="A15" s="20" t="s">
        <v>15</v>
      </c>
      <c r="B15" s="24">
        <f>IF(B12&gt;B7,0,B14)</f>
        <v>3154.44</v>
      </c>
      <c r="C15" s="35"/>
      <c r="D15" s="29" t="s">
        <v>27</v>
      </c>
      <c r="E15" s="26">
        <f>IF(E14&gt;E9,E9,E14)</f>
        <v>1200</v>
      </c>
      <c r="F15" s="13"/>
      <c r="G15" s="20" t="s">
        <v>15</v>
      </c>
      <c r="H15" s="24">
        <f>IF(H12&gt;H7,0,H14)</f>
        <v>0</v>
      </c>
      <c r="I15" s="35"/>
      <c r="J15" s="29" t="s">
        <v>27</v>
      </c>
      <c r="K15" s="26">
        <f>IF(K14&gt;K9,K9,K14)</f>
        <v>0</v>
      </c>
    </row>
    <row r="16" spans="1:11" ht="13.5" thickBot="1">
      <c r="A16" s="20"/>
      <c r="B16" s="21"/>
      <c r="C16" s="35"/>
      <c r="D16" s="25"/>
      <c r="E16" s="25"/>
      <c r="F16" s="13"/>
      <c r="G16" s="20"/>
      <c r="H16" s="21"/>
      <c r="I16" s="35"/>
      <c r="J16" s="25"/>
      <c r="K16" s="25"/>
    </row>
    <row r="17" spans="1:11" ht="13.5" thickBot="1">
      <c r="A17" s="27" t="s">
        <v>31</v>
      </c>
      <c r="B17" s="37">
        <v>0.3</v>
      </c>
      <c r="C17" s="28"/>
      <c r="D17" s="25" t="s">
        <v>5</v>
      </c>
      <c r="E17" s="8">
        <v>0.38</v>
      </c>
      <c r="F17" s="13"/>
      <c r="G17" s="27" t="s">
        <v>31</v>
      </c>
      <c r="H17" s="37">
        <v>0.3</v>
      </c>
      <c r="I17" s="28"/>
      <c r="J17" s="25" t="s">
        <v>5</v>
      </c>
      <c r="K17" s="38">
        <f>E17</f>
        <v>0.38</v>
      </c>
    </row>
    <row r="18" spans="1:11">
      <c r="A18" s="27" t="s">
        <v>32</v>
      </c>
      <c r="B18" s="39">
        <f>B15*B17</f>
        <v>946.33199999999999</v>
      </c>
      <c r="C18" s="24"/>
      <c r="D18" s="29" t="s">
        <v>34</v>
      </c>
      <c r="E18" s="40">
        <f>(E9-E15)*E17</f>
        <v>1064</v>
      </c>
      <c r="F18" s="13"/>
      <c r="G18" s="27" t="s">
        <v>32</v>
      </c>
      <c r="H18" s="39">
        <f>H15*H17</f>
        <v>0</v>
      </c>
      <c r="I18" s="24"/>
      <c r="J18" s="25" t="s">
        <v>4</v>
      </c>
      <c r="K18" s="41">
        <f>(K9-K15)*K17</f>
        <v>0</v>
      </c>
    </row>
    <row r="19" spans="1:11" ht="13.5" thickBot="1">
      <c r="A19" s="20"/>
      <c r="B19" s="21"/>
      <c r="C19" s="35"/>
      <c r="D19" s="25"/>
      <c r="E19" s="25"/>
      <c r="F19" s="13"/>
      <c r="G19" s="20"/>
      <c r="H19" s="21"/>
      <c r="I19" s="35"/>
      <c r="J19" s="25"/>
      <c r="K19" s="25"/>
    </row>
    <row r="20" spans="1:11" ht="13.5" thickBot="1">
      <c r="A20" s="20" t="s">
        <v>7</v>
      </c>
      <c r="B20" s="42">
        <f>B9-B18</f>
        <v>1053.6680000000001</v>
      </c>
      <c r="C20" s="43"/>
      <c r="D20" s="25" t="s">
        <v>7</v>
      </c>
      <c r="E20" s="44">
        <f>E9-E18</f>
        <v>2936</v>
      </c>
      <c r="F20" s="13"/>
      <c r="G20" s="20" t="s">
        <v>7</v>
      </c>
      <c r="H20" s="45">
        <f>H9-H18</f>
        <v>0</v>
      </c>
      <c r="I20" s="43"/>
      <c r="J20" s="25" t="s">
        <v>7</v>
      </c>
      <c r="K20" s="46">
        <f>K9-K18</f>
        <v>0</v>
      </c>
    </row>
    <row r="21" spans="1:11" ht="13.5" thickBot="1">
      <c r="A21" s="20"/>
      <c r="B21" s="21"/>
      <c r="C21" s="35"/>
      <c r="D21" s="25"/>
      <c r="E21" s="25"/>
      <c r="F21" s="13"/>
      <c r="G21" s="20"/>
      <c r="H21" s="21"/>
      <c r="I21" s="35"/>
      <c r="J21" s="25"/>
      <c r="K21" s="25"/>
    </row>
    <row r="22" spans="1:11">
      <c r="A22" s="47" t="str">
        <f>IF(E22&gt;0,"Jaarlijks betaalt u per saldo:","Jaarlijks houdt u per saldo over:")</f>
        <v>Jaarlijks betaalt u per saldo:</v>
      </c>
      <c r="B22" s="48"/>
      <c r="C22" s="49"/>
      <c r="D22" s="50"/>
      <c r="E22" s="51">
        <f>E20-B20</f>
        <v>1882.3319999999999</v>
      </c>
      <c r="F22" s="13"/>
      <c r="G22" s="47" t="str">
        <f>IF(K22&lt;0,"Jaarlijks houdt u per saldo over:","Jaarlijkse betaalt u per saldo:")</f>
        <v>Jaarlijkse betaalt u per saldo:</v>
      </c>
      <c r="H22" s="48"/>
      <c r="I22" s="49"/>
      <c r="J22" s="50"/>
      <c r="K22" s="51">
        <f>K20-H20</f>
        <v>0</v>
      </c>
    </row>
    <row r="23" spans="1:11" ht="13.5" thickBot="1">
      <c r="A23" s="52" t="s">
        <v>16</v>
      </c>
      <c r="B23" s="53"/>
      <c r="C23" s="54"/>
      <c r="D23" s="55"/>
      <c r="E23" s="56">
        <f>E22/12</f>
        <v>156.86099999999999</v>
      </c>
      <c r="F23" s="13"/>
      <c r="G23" s="52" t="s">
        <v>16</v>
      </c>
      <c r="H23" s="53"/>
      <c r="I23" s="54"/>
      <c r="J23" s="55"/>
      <c r="K23" s="56">
        <f>K22/12</f>
        <v>0</v>
      </c>
    </row>
    <row r="24" spans="1:1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>
      <c r="A25" s="13"/>
      <c r="B25" s="13"/>
      <c r="C25" s="13"/>
      <c r="D25" s="13"/>
      <c r="E25" s="57" t="s">
        <v>9</v>
      </c>
      <c r="F25" s="13"/>
      <c r="G25" s="13"/>
      <c r="H25" s="13"/>
      <c r="I25" s="13"/>
      <c r="J25" s="13"/>
      <c r="K25" s="57" t="s">
        <v>9</v>
      </c>
    </row>
    <row r="26" spans="1:11" ht="24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23.25" customHeight="1" thickBot="1">
      <c r="A27" s="68" t="s">
        <v>36</v>
      </c>
      <c r="B27" s="69"/>
      <c r="C27" s="13"/>
      <c r="D27" s="13"/>
      <c r="E27" s="13"/>
      <c r="F27" s="13"/>
      <c r="G27" s="58" t="s">
        <v>19</v>
      </c>
      <c r="H27" s="59"/>
      <c r="I27" s="59"/>
      <c r="J27" s="59"/>
      <c r="K27" s="60">
        <f>(K22-E22)*-1</f>
        <v>1882.3319999999999</v>
      </c>
    </row>
    <row r="28" spans="1:11" ht="25.5" customHeight="1" thickBot="1">
      <c r="A28" s="13"/>
      <c r="B28" s="13"/>
      <c r="C28" s="13"/>
      <c r="D28" s="13"/>
      <c r="E28" s="13"/>
      <c r="F28" s="13"/>
      <c r="G28" s="61" t="s">
        <v>20</v>
      </c>
      <c r="H28" s="62"/>
      <c r="I28" s="62"/>
      <c r="J28" s="62"/>
      <c r="K28" s="63">
        <f>(K23-E23)*-1</f>
        <v>156.86099999999999</v>
      </c>
    </row>
    <row r="29" spans="1:11" ht="16.5" thickBot="1">
      <c r="A29" s="13"/>
      <c r="B29" s="13"/>
      <c r="C29" s="13"/>
      <c r="D29" s="13"/>
      <c r="E29" s="13"/>
      <c r="F29" s="13"/>
      <c r="G29" s="52"/>
      <c r="H29" s="64" t="str">
        <f>IF(K27&gt;0,"Netto, in uw voordeel !!!",IF(K27=0,"","Netto, in uw nadeel."))</f>
        <v>Netto, in uw voordeel !!!</v>
      </c>
      <c r="I29" s="53"/>
      <c r="J29" s="53"/>
      <c r="K29" s="65"/>
    </row>
    <row r="30" spans="1:1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>
      <c r="A31" s="13"/>
      <c r="B31" s="13"/>
      <c r="C31" s="13"/>
      <c r="D31" s="13"/>
      <c r="E31" s="13"/>
      <c r="F31" s="13"/>
      <c r="G31" s="66" t="s">
        <v>26</v>
      </c>
      <c r="H31" s="13"/>
      <c r="I31" s="13"/>
      <c r="J31" s="67">
        <f>J3</f>
        <v>2012</v>
      </c>
      <c r="K31" s="13"/>
    </row>
  </sheetData>
  <sheetProtection password="C95C" sheet="1" objects="1" scenarios="1"/>
  <phoneticPr fontId="0" type="noConversion"/>
  <conditionalFormatting sqref="E22:E23 K22:K23">
    <cfRule type="cellIs" dxfId="2" priority="4" stopIfTrue="1" operator="lessThanOrEqual">
      <formula>0</formula>
    </cfRule>
    <cfRule type="cellIs" dxfId="1" priority="5" stopIfTrue="1" operator="greaterThan">
      <formula>0</formula>
    </cfRule>
  </conditionalFormatting>
  <conditionalFormatting sqref="K27:K28">
    <cfRule type="cellIs" dxfId="0" priority="1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B7" sqref="B7"/>
    </sheetView>
  </sheetViews>
  <sheetFormatPr defaultRowHeight="12.75"/>
  <cols>
    <col min="1" max="1" width="10.42578125" customWidth="1"/>
    <col min="2" max="2" width="14" bestFit="1" customWidth="1"/>
    <col min="3" max="3" width="8.28515625" customWidth="1"/>
  </cols>
  <sheetData>
    <row r="1" spans="1:3">
      <c r="A1" s="2" t="s">
        <v>24</v>
      </c>
    </row>
    <row r="2" spans="1:3">
      <c r="A2" s="2" t="s">
        <v>21</v>
      </c>
      <c r="B2" s="2" t="s">
        <v>25</v>
      </c>
      <c r="C2" s="2" t="s">
        <v>2</v>
      </c>
    </row>
    <row r="3" spans="1:3">
      <c r="A3">
        <v>2010</v>
      </c>
      <c r="B3" s="4">
        <v>20661</v>
      </c>
      <c r="C3" s="3">
        <v>5.4999999999999997E-3</v>
      </c>
    </row>
    <row r="4" spans="1:3">
      <c r="A4">
        <v>2011</v>
      </c>
      <c r="B4" s="4">
        <v>20785</v>
      </c>
      <c r="C4" s="3">
        <v>5.4999999999999997E-3</v>
      </c>
    </row>
    <row r="5" spans="1:3">
      <c r="A5">
        <v>2012</v>
      </c>
      <c r="B5" s="4">
        <v>21139</v>
      </c>
      <c r="C5" s="3">
        <v>6.0000000000000001E-3</v>
      </c>
    </row>
    <row r="6" spans="1:3">
      <c r="A6">
        <v>2013</v>
      </c>
      <c r="B6" s="4">
        <v>21139</v>
      </c>
      <c r="C6" s="3">
        <v>6.0000000000000001E-3</v>
      </c>
    </row>
    <row r="7" spans="1:3">
      <c r="A7">
        <v>2014</v>
      </c>
      <c r="B7" s="4"/>
    </row>
    <row r="8" spans="1:3">
      <c r="A8">
        <v>2015</v>
      </c>
      <c r="B8" s="4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Hypotheek</vt:lpstr>
      <vt:lpstr>Tabellen</vt:lpstr>
    </vt:vector>
  </TitlesOfParts>
  <Company>Consultis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Gessel</dc:creator>
  <cp:lastModifiedBy>JJD van Gessel</cp:lastModifiedBy>
  <cp:lastPrinted>2012-06-20T16:34:32Z</cp:lastPrinted>
  <dcterms:created xsi:type="dcterms:W3CDTF">2005-03-30T14:14:00Z</dcterms:created>
  <dcterms:modified xsi:type="dcterms:W3CDTF">2012-12-07T13:52:10Z</dcterms:modified>
</cp:coreProperties>
</file>